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1" i="1"/>
  <c r="L31"/>
  <c r="K31"/>
  <c r="J31"/>
  <c r="I31"/>
  <c r="H31"/>
  <c r="N31" s="1"/>
  <c r="M28"/>
  <c r="L28"/>
  <c r="K28"/>
  <c r="J28"/>
  <c r="N28" s="1"/>
  <c r="I28"/>
  <c r="H28"/>
  <c r="M25"/>
  <c r="L25"/>
  <c r="K25"/>
  <c r="J25"/>
  <c r="N25" s="1"/>
  <c r="I25"/>
  <c r="H25"/>
  <c r="M23"/>
  <c r="L23"/>
  <c r="K23"/>
  <c r="J23"/>
  <c r="I23"/>
  <c r="H23"/>
  <c r="N23" s="1"/>
  <c r="M22"/>
  <c r="L22"/>
  <c r="K22"/>
  <c r="J22"/>
  <c r="I22"/>
  <c r="H22"/>
  <c r="N22" s="1"/>
  <c r="M18"/>
  <c r="L18"/>
  <c r="K18"/>
  <c r="J18"/>
  <c r="N18" s="1"/>
  <c r="I18"/>
  <c r="H18"/>
  <c r="M16"/>
  <c r="L16"/>
  <c r="K16"/>
  <c r="J16"/>
  <c r="N16" s="1"/>
  <c r="I16"/>
  <c r="H16"/>
  <c r="M13"/>
  <c r="M32" s="1"/>
  <c r="L13"/>
  <c r="K13"/>
  <c r="J13"/>
  <c r="I13"/>
  <c r="I32" s="1"/>
  <c r="H13"/>
  <c r="N13" s="1"/>
  <c r="M12"/>
  <c r="L12"/>
  <c r="L32" s="1"/>
  <c r="K12"/>
  <c r="J12"/>
  <c r="I12"/>
  <c r="H12"/>
  <c r="N12" s="1"/>
  <c r="M10"/>
  <c r="L10"/>
  <c r="K10"/>
  <c r="J10"/>
  <c r="N10" s="1"/>
  <c r="I10"/>
  <c r="H10"/>
  <c r="M6"/>
  <c r="L6"/>
  <c r="K6"/>
  <c r="K32" s="1"/>
  <c r="J6"/>
  <c r="J32" s="1"/>
  <c r="I6"/>
  <c r="H6"/>
  <c r="N6" l="1"/>
  <c r="N32" s="1"/>
  <c r="H32"/>
</calcChain>
</file>

<file path=xl/sharedStrings.xml><?xml version="1.0" encoding="utf-8"?>
<sst xmlns="http://schemas.openxmlformats.org/spreadsheetml/2006/main" count="87" uniqueCount="83">
  <si>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</si>
  <si>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</si>
  <si>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</si>
  <si>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</si>
  <si>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</si>
  <si>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</si>
  <si>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</si>
  <si>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</si>
  <si>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</si>
  <si>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</si>
  <si>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</si>
  <si>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</si>
  <si>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</si>
  <si>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</si>
  <si>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Гоголевская 54а</t>
  </si>
  <si>
    <t>Дата изменения:</t>
  </si>
  <si>
    <t>21.03.2022</t>
  </si>
  <si>
    <t>Общая площадь, кв.м:</t>
  </si>
  <si>
    <t>1.1</t>
  </si>
  <si>
    <t>Фундаменты</t>
  </si>
  <si>
    <t>1.1.1</t>
  </si>
  <si>
    <t>Устранение  повреждений  фундаментов</t>
  </si>
  <si>
    <t>1.1.1.1</t>
  </si>
  <si>
    <t>Усиление фундаментов цементацией</t>
  </si>
  <si>
    <t>100 м3 фундамента</t>
  </si>
  <si>
    <t>1.2</t>
  </si>
  <si>
    <t>Кирпичные, каменные и железобетонные стены</t>
  </si>
  <si>
    <t>1.2.17</t>
  </si>
  <si>
    <t>Окраска стен  помещений  общего  пользования</t>
  </si>
  <si>
    <t>1.2.17.3</t>
  </si>
  <si>
    <t>Масляная окраска ранее окрашенных поверхностей</t>
  </si>
  <si>
    <t>1.2.17.3.1</t>
  </si>
  <si>
    <t>Простая масляная окраска ранее окрашенных поверхностей</t>
  </si>
  <si>
    <t>100 м2 окрашенной поверхности</t>
  </si>
  <si>
    <t>1.2.18</t>
  </si>
  <si>
    <t>Внутренняя отделка зданий</t>
  </si>
  <si>
    <t>1.2.18.1</t>
  </si>
  <si>
    <t>Ремонт внутренней штукатурки потолков отдельными местами</t>
  </si>
  <si>
    <t>100 кв. м</t>
  </si>
  <si>
    <t>1.2.18.3</t>
  </si>
  <si>
    <t>Перетирка штукатурки поверхности потолков</t>
  </si>
  <si>
    <t>100 кв.м</t>
  </si>
  <si>
    <t>1.3</t>
  </si>
  <si>
    <t>Деревянные стены</t>
  </si>
  <si>
    <t>1.3.13</t>
  </si>
  <si>
    <t>1.3.13.2</t>
  </si>
  <si>
    <t>Известковая окраска ранее окрашенных поверхностей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</si>
  <si>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</si>
  <si>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</si>
  <si>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</si>
  <si>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</si>
  <si>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</si>
  <si>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</si>
  <si>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</si>
  <si>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</si>
  <si>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</si>
  <si>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</si>
  <si>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</si>
  <si>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</si>
  <si>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</si>
  <si>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</si>
  <si>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</si>
  <si>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</si>
  <si>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</si>
  <si>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</si>
  <si>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</si>
  <si>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</si>
  <si>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</si>
  <si>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</si>
  <si>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</si>
  <si>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</si>
  <si>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</si>
  <si>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</si>
  <si>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</si>
  <si>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</si>
  <si>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3.3</t>
  </si>
  <si>
    <t>Ремонт и установка объектов благоустройства придомовой территории</t>
  </si>
  <si>
    <t>3.3.1</t>
  </si>
  <si>
    <t>Ремонт  объектов  внешнего  благоустройства</t>
  </si>
  <si>
    <t>3.3.1.2</t>
  </si>
  <si>
    <t>Покраска ограждений газона</t>
  </si>
  <si>
    <t>пог.м.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</si>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</sst>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2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0.5</v>
      </c>
      <c r="G6" s="24">
        <v>1</v>
      </c>
      <c r="H6" s="25">
        <f>F6 * G6 * 138064.58064</f>
        <v>69032.29032</v>
      </c>
      <c r="I6" s="25">
        <f>F6 * G6 * 335386.371911</f>
        <v>167693.1859555</v>
      </c>
      <c r="J6" s="25">
        <f>F6 * G6 * 876.5064</f>
        <v>438.25319999999999</v>
      </c>
      <c r="K6" s="25">
        <f>F6 * G6 * 131437.480769</f>
        <v>65718.740384499994</v>
      </c>
      <c r="L6" s="25">
        <f>F6 * G6 * 66821.363792</f>
        <v>33410.681896000002</v>
      </c>
      <c r="M6" s="25">
        <f>F6 * G6 * 27612.916128</f>
        <v>13806.458064</v>
      </c>
      <c r="N6" s="26">
        <f>SUM(H6:M6)</f>
        <v>350099.60982000001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25.5">
      <c r="B10" s="20">
        <v>2</v>
      </c>
      <c r="C10" s="21" t="s">
        <v>31</v>
      </c>
      <c r="D10" s="22" t="s">
        <v>32</v>
      </c>
      <c r="E10" s="22" t="s">
        <v>33</v>
      </c>
      <c r="F10" s="23">
        <v>5</v>
      </c>
      <c r="G10" s="24">
        <v>1</v>
      </c>
      <c r="H10" s="25">
        <f>F10 * G10 * 6072</f>
        <v>30360</v>
      </c>
      <c r="I10" s="25">
        <f>F10 * G10 * 2240.512006</f>
        <v>11202.560030000001</v>
      </c>
      <c r="J10" s="25">
        <f>F10 * G10 * 0</f>
        <v>0</v>
      </c>
      <c r="K10" s="25">
        <f>F10 * G10 * 5780.544</f>
        <v>28902.720000000001</v>
      </c>
      <c r="L10" s="25">
        <f>F10 * G10 * 1614.936609</f>
        <v>8074.6830450000007</v>
      </c>
      <c r="M10" s="25">
        <f>F10 * G10 * 1214.4</f>
        <v>6072</v>
      </c>
      <c r="N10" s="26">
        <f>SUM(H10:M10)</f>
        <v>84611.963074999992</v>
      </c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25.5">
      <c r="B12" s="20">
        <v>3</v>
      </c>
      <c r="C12" s="21" t="s">
        <v>36</v>
      </c>
      <c r="D12" s="22" t="s">
        <v>37</v>
      </c>
      <c r="E12" s="22" t="s">
        <v>38</v>
      </c>
      <c r="F12" s="23">
        <v>0.2</v>
      </c>
      <c r="G12" s="24">
        <v>1</v>
      </c>
      <c r="H12" s="25">
        <f>F12 * G12 * 49429.2</f>
        <v>9885.84</v>
      </c>
      <c r="I12" s="25">
        <f>F12 * G12 * 17366.40406</f>
        <v>3473.2808120000004</v>
      </c>
      <c r="J12" s="25">
        <f>F12 * G12 * 0</f>
        <v>0</v>
      </c>
      <c r="K12" s="25">
        <f>F12 * G12 * 47056.5984</f>
        <v>9411.3196800000005</v>
      </c>
      <c r="L12" s="25">
        <f>F12 * G12 * 13054.363479</f>
        <v>2610.8726958000002</v>
      </c>
      <c r="M12" s="25">
        <f>F12 * G12 * 9885.84</f>
        <v>1977.1680000000001</v>
      </c>
      <c r="N12" s="26">
        <f>SUM(H12:M12)</f>
        <v>27358.481187800004</v>
      </c>
    </row>
    <row r="13" spans="1:14">
      <c r="B13" s="20">
        <v>4</v>
      </c>
      <c r="C13" s="21" t="s">
        <v>39</v>
      </c>
      <c r="D13" s="22" t="s">
        <v>40</v>
      </c>
      <c r="E13" s="22" t="s">
        <v>41</v>
      </c>
      <c r="F13" s="23">
        <v>0.2</v>
      </c>
      <c r="G13" s="24">
        <v>1</v>
      </c>
      <c r="H13" s="25">
        <f>F13 * G13 * 7412.544</f>
        <v>1482.5088000000001</v>
      </c>
      <c r="I13" s="25">
        <f>F13 * G13 * 106.528474</f>
        <v>21.305694800000001</v>
      </c>
      <c r="J13" s="25">
        <f>F13 * G13 * 0</f>
        <v>0</v>
      </c>
      <c r="K13" s="25">
        <f>F13 * G13 * 7056.741888</f>
        <v>1411.3483776</v>
      </c>
      <c r="L13" s="25">
        <f>F13 * G13 * 1694.153094</f>
        <v>338.83061880000002</v>
      </c>
      <c r="M13" s="25">
        <f>F13 * G13 * 1482.5088</f>
        <v>296.50176000000005</v>
      </c>
      <c r="N13" s="26">
        <f>SUM(H13:M13)</f>
        <v>3550.4952512000004</v>
      </c>
    </row>
    <row r="14" spans="1:14" s="14" customFormat="1" ht="15">
      <c r="B14" s="15"/>
      <c r="C14" s="16" t="s">
        <v>42</v>
      </c>
      <c r="D14" s="33" t="s">
        <v>43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s="17" customFormat="1" ht="12.75">
      <c r="B15" s="18"/>
      <c r="C15" s="19" t="s">
        <v>44</v>
      </c>
      <c r="D15" s="34" t="s">
        <v>28</v>
      </c>
      <c r="E15" s="34"/>
      <c r="F15" s="34"/>
      <c r="G15" s="34"/>
      <c r="H15" s="34"/>
      <c r="I15" s="34"/>
      <c r="J15" s="34"/>
      <c r="K15" s="34"/>
      <c r="L15" s="34"/>
      <c r="M15" s="34"/>
      <c r="N15" s="34"/>
    </row>
    <row r="16" spans="1:14" ht="25.5">
      <c r="B16" s="20">
        <v>5</v>
      </c>
      <c r="C16" s="21" t="s">
        <v>45</v>
      </c>
      <c r="D16" s="22" t="s">
        <v>46</v>
      </c>
      <c r="E16" s="22" t="s">
        <v>33</v>
      </c>
      <c r="F16" s="23">
        <v>0.2</v>
      </c>
      <c r="G16" s="24">
        <v>1</v>
      </c>
      <c r="H16" s="25">
        <f>F16 * G16 * 1794</f>
        <v>358.8</v>
      </c>
      <c r="I16" s="25">
        <f>F16 * G16 * 419.181225</f>
        <v>83.836245000000005</v>
      </c>
      <c r="J16" s="25">
        <f>F16 * G16 * 0</f>
        <v>0</v>
      </c>
      <c r="K16" s="25">
        <f>F16 * G16 * 1707.888</f>
        <v>341.57760000000002</v>
      </c>
      <c r="L16" s="25">
        <f>F16 * G16 * 451.526202999999</f>
        <v>90.305240599999806</v>
      </c>
      <c r="M16" s="25">
        <f>F16 * G16 * 358.8</f>
        <v>71.760000000000005</v>
      </c>
      <c r="N16" s="26">
        <f>SUM(H16:M16)</f>
        <v>946.2790855999998</v>
      </c>
    </row>
    <row r="17" spans="2:14" s="14" customFormat="1" ht="15">
      <c r="B17" s="15"/>
      <c r="C17" s="16" t="s">
        <v>47</v>
      </c>
      <c r="D17" s="33" t="s">
        <v>48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2:14" ht="25.5">
      <c r="B18" s="20">
        <v>6</v>
      </c>
      <c r="C18" s="21" t="s">
        <v>49</v>
      </c>
      <c r="D18" s="22" t="s">
        <v>50</v>
      </c>
      <c r="E18" s="22" t="s">
        <v>51</v>
      </c>
      <c r="F18" s="23">
        <v>0.25</v>
      </c>
      <c r="G18" s="24">
        <v>1</v>
      </c>
      <c r="H18" s="25">
        <f>F18 * G18 * 2443.6344</f>
        <v>610.90859999999998</v>
      </c>
      <c r="I18" s="25">
        <f>F18 * G18 * 600.324723</f>
        <v>150.08118074999999</v>
      </c>
      <c r="J18" s="25">
        <f>F18 * G18 * 0</f>
        <v>0</v>
      </c>
      <c r="K18" s="25">
        <f>F18 * G18 * 2326.339949</f>
        <v>581.58498725000004</v>
      </c>
      <c r="L18" s="25">
        <f>F18 * G18 * 618.127237999999</f>
        <v>154.53180949999975</v>
      </c>
      <c r="M18" s="25">
        <f>F18 * G18 * 488.72688</f>
        <v>122.18172</v>
      </c>
      <c r="N18" s="26">
        <f>SUM(H18:M18)</f>
        <v>1619.2882974999998</v>
      </c>
    </row>
    <row r="19" spans="2:14" s="14" customFormat="1" ht="15">
      <c r="B19" s="15"/>
      <c r="C19" s="16" t="s">
        <v>52</v>
      </c>
      <c r="D19" s="33" t="s">
        <v>53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4" s="17" customFormat="1" ht="12.75">
      <c r="B20" s="18"/>
      <c r="C20" s="19" t="s">
        <v>54</v>
      </c>
      <c r="D20" s="34" t="s">
        <v>55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4" s="17" customFormat="1" ht="12.75">
      <c r="B21" s="18"/>
      <c r="C21" s="19" t="s">
        <v>56</v>
      </c>
      <c r="D21" s="35" t="s">
        <v>57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7</v>
      </c>
      <c r="C22" s="21" t="s">
        <v>58</v>
      </c>
      <c r="D22" s="22" t="s">
        <v>59</v>
      </c>
      <c r="E22" s="22" t="s">
        <v>60</v>
      </c>
      <c r="F22" s="23">
        <v>19.2</v>
      </c>
      <c r="G22" s="24">
        <v>1</v>
      </c>
      <c r="H22" s="25">
        <f>F22 * G22 * 950.793</f>
        <v>18255.225599999998</v>
      </c>
      <c r="I22" s="25">
        <f>F22 * G22 * 7.170829</f>
        <v>137.6799168</v>
      </c>
      <c r="J22" s="25">
        <f>F22 * G22 * 0</f>
        <v>0</v>
      </c>
      <c r="K22" s="25">
        <f>F22 * G22 * 905.154935999999</f>
        <v>17378.974771199981</v>
      </c>
      <c r="L22" s="25">
        <f>F22 * G22 * 216.620762</f>
        <v>4159.1186304000003</v>
      </c>
      <c r="M22" s="25">
        <f>F22 * G22 * 190.1586</f>
        <v>3651.0451200000002</v>
      </c>
      <c r="N22" s="26">
        <f>SUM(H22:M22)</f>
        <v>43582.044038399981</v>
      </c>
    </row>
    <row r="23" spans="2:14" ht="25.5">
      <c r="B23" s="20">
        <v>8</v>
      </c>
      <c r="C23" s="21" t="s">
        <v>61</v>
      </c>
      <c r="D23" s="22" t="s">
        <v>62</v>
      </c>
      <c r="E23" s="22" t="s">
        <v>60</v>
      </c>
      <c r="F23" s="23">
        <v>19.2</v>
      </c>
      <c r="G23" s="24">
        <v>1</v>
      </c>
      <c r="H23" s="25">
        <f>F23 * G23 * 400.009997</f>
        <v>7680.1919423999998</v>
      </c>
      <c r="I23" s="25">
        <f>F23 * G23 * 0</f>
        <v>0</v>
      </c>
      <c r="J23" s="25">
        <f>F23 * G23 * 68.046825</f>
        <v>1306.4990399999999</v>
      </c>
      <c r="K23" s="25">
        <f>F23 * G23 * 380.809517</f>
        <v>7311.5427264</v>
      </c>
      <c r="L23" s="25">
        <f>F23 * G23 * 97.99561</f>
        <v>1881.5157119999999</v>
      </c>
      <c r="M23" s="25">
        <f>F23 * G23 * 80.001999</f>
        <v>1536.0383807999999</v>
      </c>
      <c r="N23" s="26">
        <f>SUM(H23:M23)</f>
        <v>19715.7878016</v>
      </c>
    </row>
    <row r="24" spans="2:14" s="17" customFormat="1" ht="12.75">
      <c r="B24" s="18"/>
      <c r="C24" s="19" t="s">
        <v>63</v>
      </c>
      <c r="D24" s="35" t="s">
        <v>64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</row>
    <row r="25" spans="2:14" ht="25.5">
      <c r="B25" s="20">
        <v>9</v>
      </c>
      <c r="C25" s="21" t="s">
        <v>65</v>
      </c>
      <c r="D25" s="22" t="s">
        <v>66</v>
      </c>
      <c r="E25" s="22" t="s">
        <v>67</v>
      </c>
      <c r="F25" s="23">
        <v>57.6</v>
      </c>
      <c r="G25" s="24">
        <v>1</v>
      </c>
      <c r="H25" s="25">
        <f>F25 * G25 * 223.97976</f>
        <v>12901.234176</v>
      </c>
      <c r="I25" s="25">
        <f>F25 * G25 * 0</f>
        <v>0</v>
      </c>
      <c r="J25" s="25">
        <f>F25 * G25 * 0</f>
        <v>0</v>
      </c>
      <c r="K25" s="25">
        <f>F25 * G25 * 213.228732</f>
        <v>12281.9749632</v>
      </c>
      <c r="L25" s="25">
        <f>F25 * G25 * 50.8514689999999</f>
        <v>2929.0446143999943</v>
      </c>
      <c r="M25" s="25">
        <f>F25 * G25 * 44.795952</f>
        <v>2580.2468352000001</v>
      </c>
      <c r="N25" s="26">
        <f>SUM(H25:M25)</f>
        <v>30692.500588799994</v>
      </c>
    </row>
    <row r="26" spans="2:14" s="17" customFormat="1" ht="12.75">
      <c r="B26" s="18"/>
      <c r="C26" s="19" t="s">
        <v>68</v>
      </c>
      <c r="D26" s="35" t="s">
        <v>69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s="17" customFormat="1" ht="12.75">
      <c r="B27" s="18"/>
      <c r="C27" s="19" t="s">
        <v>70</v>
      </c>
      <c r="D27" s="36" t="s">
        <v>71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2:14" ht="25.5">
      <c r="B28" s="20">
        <v>10</v>
      </c>
      <c r="C28" s="21" t="s">
        <v>72</v>
      </c>
      <c r="D28" s="22" t="s">
        <v>73</v>
      </c>
      <c r="E28" s="22" t="s">
        <v>74</v>
      </c>
      <c r="F28" s="23">
        <v>0.05</v>
      </c>
      <c r="G28" s="24">
        <v>1</v>
      </c>
      <c r="H28" s="25">
        <f>F28 * G28 * 13548.864</f>
        <v>677.44320000000005</v>
      </c>
      <c r="I28" s="25">
        <f>F28 * G28 * 0</f>
        <v>0</v>
      </c>
      <c r="J28" s="25">
        <f>F28 * G28 * 0</f>
        <v>0</v>
      </c>
      <c r="K28" s="25">
        <f>F28 * G28 * 12898.518528</f>
        <v>644.92592640000009</v>
      </c>
      <c r="L28" s="25">
        <f>F28 * G28 * 3076.079887</f>
        <v>153.80399435000001</v>
      </c>
      <c r="M28" s="25">
        <f>F28 * G28 * 2709.7728</f>
        <v>135.48864</v>
      </c>
      <c r="N28" s="26">
        <f>SUM(H28:M28)</f>
        <v>1611.6617607500002</v>
      </c>
    </row>
    <row r="29" spans="2:14" s="14" customFormat="1" ht="15">
      <c r="B29" s="15"/>
      <c r="C29" s="16" t="s">
        <v>75</v>
      </c>
      <c r="D29" s="33" t="s">
        <v>76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2:14" s="17" customFormat="1" ht="12.75">
      <c r="B30" s="18"/>
      <c r="C30" s="19" t="s">
        <v>77</v>
      </c>
      <c r="D30" s="34" t="s">
        <v>78</v>
      </c>
      <c r="E30" s="34"/>
      <c r="F30" s="34"/>
      <c r="G30" s="34"/>
      <c r="H30" s="34"/>
      <c r="I30" s="34"/>
      <c r="J30" s="34"/>
      <c r="K30" s="34"/>
      <c r="L30" s="34"/>
      <c r="M30" s="34"/>
      <c r="N30" s="34"/>
    </row>
    <row r="31" spans="2:14">
      <c r="B31" s="20">
        <v>11</v>
      </c>
      <c r="C31" s="21" t="s">
        <v>79</v>
      </c>
      <c r="D31" s="22" t="s">
        <v>80</v>
      </c>
      <c r="E31" s="22" t="s">
        <v>81</v>
      </c>
      <c r="F31" s="23">
        <v>70</v>
      </c>
      <c r="G31" s="24">
        <v>1</v>
      </c>
      <c r="H31" s="25">
        <f>F31 * G31 * 32.568</f>
        <v>2279.7599999999998</v>
      </c>
      <c r="I31" s="25">
        <f>F31 * G31 * 3.7673</f>
        <v>263.71100000000001</v>
      </c>
      <c r="J31" s="25">
        <f>F31 * G31 * 0</f>
        <v>0</v>
      </c>
      <c r="K31" s="25">
        <f>F31 * G31 * 31.004736</f>
        <v>2170.3315200000002</v>
      </c>
      <c r="L31" s="25">
        <f>F31 * G31 * 7.791558</f>
        <v>545.40906000000007</v>
      </c>
      <c r="M31" s="25">
        <f>F31 * G31 * 6.5136</f>
        <v>455.952</v>
      </c>
      <c r="N31" s="26">
        <f>SUM(H31:M31)</f>
        <v>5715.1635799999995</v>
      </c>
    </row>
    <row r="32" spans="2:14" s="27" customFormat="1" ht="20.100000000000001" customHeight="1">
      <c r="B32" s="37" t="s">
        <v>82</v>
      </c>
      <c r="C32" s="37"/>
      <c r="D32" s="37"/>
      <c r="E32" s="37"/>
      <c r="F32" s="37"/>
      <c r="G32" s="37"/>
      <c r="H32" s="28">
        <f t="shared" ref="H32:N32" si="0">SUM(H4:H31)</f>
        <v>153524.20263840002</v>
      </c>
      <c r="I32" s="28">
        <f t="shared" si="0"/>
        <v>183025.64083485003</v>
      </c>
      <c r="J32" s="28">
        <f t="shared" si="0"/>
        <v>1744.7522399999998</v>
      </c>
      <c r="K32" s="28">
        <f t="shared" si="0"/>
        <v>146155.04093654998</v>
      </c>
      <c r="L32" s="28">
        <f t="shared" si="0"/>
        <v>54348.797316849981</v>
      </c>
      <c r="M32" s="28">
        <f t="shared" si="0"/>
        <v>30704.840519999998</v>
      </c>
      <c r="N32" s="29">
        <f t="shared" si="0"/>
        <v>569503.2744866499</v>
      </c>
    </row>
  </sheetData>
  <mergeCells count="21">
    <mergeCell ref="B32:G32"/>
    <mergeCell ref="D24:N24"/>
    <mergeCell ref="D26:N26"/>
    <mergeCell ref="D27:N27"/>
    <mergeCell ref="D29:N29"/>
    <mergeCell ref="D30:N30"/>
    <mergeCell ref="D15:N15"/>
    <mergeCell ref="D17:N17"/>
    <mergeCell ref="D19:N19"/>
    <mergeCell ref="D20:N20"/>
    <mergeCell ref="D21:N21"/>
    <mergeCell ref="D7:N7"/>
    <mergeCell ref="D8:N8"/>
    <mergeCell ref="D9:N9"/>
    <mergeCell ref="D11:N11"/>
    <mergeCell ref="D14:N14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&amp;C&amp;KCCCCCC&amp;"Arial"Гоголевская 54а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Гоголевская 54а</dc:title>
  <dc:creator/>
  <cp:lastModifiedBy/>
  <cp:lastPrinted>2022-03-21T09:06:50Z</cp:lastPrinted>
  <dcterms:created xsi:type="dcterms:W3CDTF">2022-03-21T09:06:50Z</dcterms:created>
  <dcterms:modified xsi:type="dcterms:W3CDTF">2022-03-21T09:07:33Z</dcterms:modified>
</cp:coreProperties>
</file>